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428" activeTab="0"/>
  </bookViews>
  <sheets>
    <sheet name="Tabla Serie Preferente" sheetId="1" r:id="rId1"/>
  </sheets>
  <definedNames>
    <definedName name="_xlnm.Print_Area" localSheetId="0">'Tabla Serie Preferente'!$A$1:$I$34</definedName>
    <definedName name="Colateral_pso">#REF!</definedName>
    <definedName name="Colateral_uf">#REF!</definedName>
  </definedNames>
  <calcPr fullCalcOnLoad="1"/>
</workbook>
</file>

<file path=xl/sharedStrings.xml><?xml version="1.0" encoding="utf-8"?>
<sst xmlns="http://schemas.openxmlformats.org/spreadsheetml/2006/main" count="20" uniqueCount="20">
  <si>
    <t>NOMINAL</t>
  </si>
  <si>
    <t>FECHA INICIO</t>
  </si>
  <si>
    <t>TASA ANUAL</t>
  </si>
  <si>
    <t>TASA TRIMESTRAL</t>
  </si>
  <si>
    <t>Cupón N°</t>
  </si>
  <si>
    <t>Saldo de Entrada</t>
  </si>
  <si>
    <t>Interés</t>
  </si>
  <si>
    <t>Amortización</t>
  </si>
  <si>
    <t>Total Cupón</t>
  </si>
  <si>
    <t>Saldo Final</t>
  </si>
  <si>
    <t>Duration</t>
  </si>
  <si>
    <t>Nº TITULOS</t>
  </si>
  <si>
    <t xml:space="preserve">Fecha </t>
  </si>
  <si>
    <t>VP=</t>
  </si>
  <si>
    <t>Tasa de Colocación</t>
  </si>
  <si>
    <t>Recaudación</t>
  </si>
  <si>
    <t>Fondo Intereses</t>
  </si>
  <si>
    <t>TABLA DE DESARROLLO SERIE A PREFERENTE</t>
  </si>
  <si>
    <t>Tasa Trimestral</t>
  </si>
  <si>
    <t>Pérdida Recaudación</t>
  </si>
</sst>
</file>

<file path=xl/styles.xml><?xml version="1.0" encoding="utf-8"?>
<styleSheet xmlns="http://schemas.openxmlformats.org/spreadsheetml/2006/main">
  <numFmts count="5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d\-mmm\-yyyy"/>
    <numFmt numFmtId="175" formatCode="_-* #,##0\ _$_-;\-* #,##0\ _$_-;_-* &quot;-&quot;??\ _$_-;_-@_-"/>
    <numFmt numFmtId="176" formatCode="0.00000000%"/>
    <numFmt numFmtId="177" formatCode="_-* #,##0.00000000\ _$_-;\-* #,##0.00000000\ _$_-;_-* &quot;-&quot;????????\ _$_-;_-@_-"/>
    <numFmt numFmtId="178" formatCode="_-* #,##0.0000\ _$_-;\-* #,##0.0000\ _$_-;_-* &quot;-&quot;????????\ _$_-;_-@_-"/>
    <numFmt numFmtId="179" formatCode="_-* #,##0\ _$_-;\-* #,##0\ _$_-;_-* &quot;-&quot;????????\ _$_-;_-@_-"/>
    <numFmt numFmtId="180" formatCode="_-* #,##0.0000_-;\-* #,##0.0000_-;_-* &quot;-&quot;????_-;_-@_-"/>
    <numFmt numFmtId="181" formatCode="_-* #,##0.0000000\ _$_-;\-* #,##0.0000000\ _$_-;_-* &quot;-&quot;????????\ _$_-;_-@_-"/>
    <numFmt numFmtId="182" formatCode="_-* #,##0.000000\ _$_-;\-* #,##0.000000\ _$_-;_-* &quot;-&quot;????????\ _$_-;_-@_-"/>
    <numFmt numFmtId="183" formatCode="_-* #,##0.00000\ _$_-;\-* #,##0.00000\ _$_-;_-* &quot;-&quot;????????\ _$_-;_-@_-"/>
    <numFmt numFmtId="184" formatCode="_-* #,##0.000\ _$_-;\-* #,##0.000\ _$_-;_-* &quot;-&quot;????????\ _$_-;_-@_-"/>
    <numFmt numFmtId="185" formatCode="_-* #,##0.00\ _$_-;\-* #,##0.00\ _$_-;_-* &quot;-&quot;????????\ _$_-;_-@_-"/>
    <numFmt numFmtId="186" formatCode="0.000000000"/>
    <numFmt numFmtId="187" formatCode="0.0000000000"/>
    <numFmt numFmtId="188" formatCode="0.00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_-* #,##0.0_-;\-* #,##0.0_-;_-* &quot;-&quot;??_-;_-@_-"/>
    <numFmt numFmtId="197" formatCode="_-* #,##0_-;\-* #,##0_-;_-* &quot;-&quot;??_-;_-@_-"/>
    <numFmt numFmtId="198" formatCode="0.0000000%"/>
    <numFmt numFmtId="199" formatCode="_-* #,##0.0000000_-;\-* #,##0.0000000_-;_-* &quot;-&quot;???????_-;_-@_-"/>
    <numFmt numFmtId="200" formatCode="#,##0.0"/>
    <numFmt numFmtId="201" formatCode="#,##0.000"/>
    <numFmt numFmtId="202" formatCode="#,##0.0000"/>
    <numFmt numFmtId="203" formatCode="#,##0.00000"/>
    <numFmt numFmtId="204" formatCode="#,##0.000000"/>
    <numFmt numFmtId="205" formatCode="#,##0.0000000"/>
  </numFmts>
  <fonts count="24">
    <font>
      <sz val="10"/>
      <name val="Arial"/>
      <family val="0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color indexed="12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9">
    <xf numFmtId="0" fontId="0" fillId="0" borderId="0" xfId="0" applyAlignment="1">
      <alignment/>
    </xf>
    <xf numFmtId="10" fontId="1" fillId="0" borderId="0" xfId="55" applyNumberFormat="1" applyFont="1" applyAlignment="1">
      <alignment/>
    </xf>
    <xf numFmtId="10" fontId="1" fillId="0" borderId="0" xfId="55" applyNumberFormat="1" applyFont="1" applyBorder="1" applyAlignment="1">
      <alignment/>
    </xf>
    <xf numFmtId="0" fontId="1" fillId="0" borderId="0" xfId="53" applyFont="1">
      <alignment/>
      <protection/>
    </xf>
    <xf numFmtId="171" fontId="1" fillId="0" borderId="0" xfId="48" applyFont="1" applyAlignment="1">
      <alignment/>
    </xf>
    <xf numFmtId="171" fontId="1" fillId="0" borderId="0" xfId="48" applyFont="1" applyAlignment="1">
      <alignment horizontal="right"/>
    </xf>
    <xf numFmtId="3" fontId="4" fillId="0" borderId="0" xfId="48" applyNumberFormat="1" applyFont="1" applyAlignment="1">
      <alignment/>
    </xf>
    <xf numFmtId="176" fontId="1" fillId="0" borderId="0" xfId="55" applyNumberFormat="1" applyFont="1" applyAlignment="1">
      <alignment/>
    </xf>
    <xf numFmtId="174" fontId="4" fillId="0" borderId="0" xfId="53" applyNumberFormat="1" applyFont="1" applyAlignment="1">
      <alignment horizontal="right"/>
      <protection/>
    </xf>
    <xf numFmtId="10" fontId="4" fillId="0" borderId="0" xfId="53" applyNumberFormat="1" applyFont="1">
      <alignment/>
      <protection/>
    </xf>
    <xf numFmtId="176" fontId="1" fillId="0" borderId="0" xfId="53" applyNumberFormat="1" applyFont="1">
      <alignment/>
      <protection/>
    </xf>
    <xf numFmtId="171" fontId="2" fillId="24" borderId="10" xfId="48" applyFont="1" applyFill="1" applyBorder="1" applyAlignment="1">
      <alignment horizontal="center" vertical="center" wrapText="1"/>
    </xf>
    <xf numFmtId="174" fontId="1" fillId="0" borderId="11" xfId="48" applyNumberFormat="1" applyFont="1" applyFill="1" applyBorder="1" applyAlignment="1">
      <alignment horizontal="center"/>
    </xf>
    <xf numFmtId="175" fontId="1" fillId="0" borderId="11" xfId="48" applyNumberFormat="1" applyFont="1" applyFill="1" applyBorder="1" applyAlignment="1">
      <alignment/>
    </xf>
    <xf numFmtId="3" fontId="1" fillId="0" borderId="11" xfId="48" applyNumberFormat="1" applyFont="1" applyFill="1" applyBorder="1" applyAlignment="1">
      <alignment/>
    </xf>
    <xf numFmtId="175" fontId="1" fillId="0" borderId="11" xfId="53" applyNumberFormat="1" applyFont="1" applyBorder="1">
      <alignment/>
      <protection/>
    </xf>
    <xf numFmtId="0" fontId="1" fillId="0" borderId="0" xfId="53" applyFont="1" applyAlignment="1">
      <alignment horizontal="right"/>
      <protection/>
    </xf>
    <xf numFmtId="178" fontId="1" fillId="0" borderId="0" xfId="53" applyNumberFormat="1" applyFont="1">
      <alignment/>
      <protection/>
    </xf>
    <xf numFmtId="179" fontId="1" fillId="0" borderId="0" xfId="53" applyNumberFormat="1" applyFont="1">
      <alignment/>
      <protection/>
    </xf>
    <xf numFmtId="4" fontId="1" fillId="0" borderId="0" xfId="53" applyNumberFormat="1" applyFont="1">
      <alignment/>
      <protection/>
    </xf>
    <xf numFmtId="3" fontId="1" fillId="0" borderId="0" xfId="53" applyNumberFormat="1" applyFont="1">
      <alignment/>
      <protection/>
    </xf>
    <xf numFmtId="0" fontId="1" fillId="0" borderId="0" xfId="53" applyFont="1" applyAlignment="1">
      <alignment horizontal="left"/>
      <protection/>
    </xf>
    <xf numFmtId="3" fontId="1" fillId="0" borderId="0" xfId="48" applyNumberFormat="1" applyFont="1" applyAlignment="1">
      <alignment/>
    </xf>
    <xf numFmtId="171" fontId="2" fillId="24" borderId="10" xfId="49" applyFont="1" applyFill="1" applyBorder="1" applyAlignment="1">
      <alignment horizontal="center" vertical="center" wrapText="1"/>
    </xf>
    <xf numFmtId="171" fontId="1" fillId="0" borderId="0" xfId="48" applyFont="1" applyAlignment="1">
      <alignment horizontal="left"/>
    </xf>
    <xf numFmtId="185" fontId="1" fillId="0" borderId="0" xfId="53" applyNumberFormat="1" applyFont="1">
      <alignment/>
      <protection/>
    </xf>
    <xf numFmtId="3" fontId="1" fillId="0" borderId="0" xfId="55" applyNumberFormat="1" applyFont="1" applyBorder="1" applyAlignment="1">
      <alignment/>
    </xf>
    <xf numFmtId="3" fontId="1" fillId="0" borderId="0" xfId="55" applyNumberFormat="1" applyFont="1" applyAlignment="1">
      <alignment/>
    </xf>
    <xf numFmtId="195" fontId="1" fillId="0" borderId="0" xfId="55" applyNumberFormat="1" applyFont="1" applyAlignment="1">
      <alignment/>
    </xf>
    <xf numFmtId="0" fontId="5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9" fontId="0" fillId="0" borderId="0" xfId="55" applyFont="1" applyAlignment="1">
      <alignment/>
    </xf>
    <xf numFmtId="3" fontId="0" fillId="0" borderId="0" xfId="0" applyNumberFormat="1" applyAlignment="1">
      <alignment/>
    </xf>
    <xf numFmtId="9" fontId="1" fillId="0" borderId="0" xfId="55" applyFont="1" applyAlignment="1">
      <alignment/>
    </xf>
    <xf numFmtId="3" fontId="1" fillId="0" borderId="0" xfId="48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La Polar Tabla de Desarrollo Normativa" xfId="48"/>
    <cellStyle name="Millares_Tabla desarrollo v1" xfId="49"/>
    <cellStyle name="Currency" xfId="50"/>
    <cellStyle name="Currency [0]" xfId="51"/>
    <cellStyle name="Neutral" xfId="52"/>
    <cellStyle name="Normal_La Polar Tabla de Desarrollo Normativ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8"/>
  <sheetViews>
    <sheetView showGridLines="0" tabSelected="1" zoomScalePageLayoutView="0" workbookViewId="0" topLeftCell="A1">
      <selection activeCell="D14" sqref="D14"/>
    </sheetView>
  </sheetViews>
  <sheetFormatPr defaultColWidth="11.421875" defaultRowHeight="12.75"/>
  <cols>
    <col min="1" max="1" width="2.00390625" style="3" customWidth="1"/>
    <col min="2" max="2" width="12.00390625" style="3" customWidth="1"/>
    <col min="3" max="3" width="9.8515625" style="3" customWidth="1"/>
    <col min="4" max="4" width="13.28125" style="3" customWidth="1"/>
    <col min="5" max="5" width="11.140625" style="3" customWidth="1"/>
    <col min="6" max="6" width="13.00390625" style="3" customWidth="1"/>
    <col min="7" max="7" width="16.57421875" style="3" customWidth="1"/>
    <col min="8" max="8" width="12.28125" style="3" customWidth="1"/>
    <col min="9" max="9" width="2.28125" style="3" customWidth="1"/>
    <col min="10" max="10" width="17.00390625" style="3" hidden="1" customWidth="1"/>
    <col min="11" max="12" width="14.57421875" style="3" hidden="1" customWidth="1"/>
    <col min="13" max="13" width="20.7109375" style="3" hidden="1" customWidth="1"/>
    <col min="14" max="14" width="13.7109375" style="3" hidden="1" customWidth="1"/>
    <col min="15" max="15" width="13.140625" style="3" customWidth="1"/>
    <col min="16" max="18" width="11.421875" style="3" customWidth="1"/>
    <col min="19" max="19" width="13.421875" style="3" customWidth="1"/>
    <col min="20" max="20" width="13.140625" style="3" customWidth="1"/>
    <col min="21" max="21" width="12.421875" style="3" customWidth="1"/>
    <col min="22" max="16384" width="11.421875" style="3" customWidth="1"/>
  </cols>
  <sheetData>
    <row r="1" spans="2:14" ht="15" customHeight="1">
      <c r="B1" s="37" t="s">
        <v>17</v>
      </c>
      <c r="C1" s="37"/>
      <c r="D1" s="37"/>
      <c r="E1" s="37"/>
      <c r="F1" s="37"/>
      <c r="G1" s="37"/>
      <c r="H1" s="37"/>
      <c r="I1" s="29"/>
      <c r="J1" s="3" t="s">
        <v>10</v>
      </c>
      <c r="K1" s="25">
        <f>L34/4</f>
        <v>4.087520710879584</v>
      </c>
      <c r="L1" s="20">
        <f>+D3*D5</f>
        <v>13500000000</v>
      </c>
      <c r="N1" s="32"/>
    </row>
    <row r="2" spans="2:25" ht="22.5" customHeight="1">
      <c r="B2" s="38"/>
      <c r="C2" s="38"/>
      <c r="D2" s="38"/>
      <c r="E2" s="38"/>
      <c r="F2" s="38"/>
      <c r="G2" s="38"/>
      <c r="H2" s="38"/>
      <c r="I2" s="30"/>
      <c r="J2" s="16" t="s">
        <v>16</v>
      </c>
      <c r="K2" s="20">
        <f>+D3*E8</f>
        <v>214220700</v>
      </c>
      <c r="L2" s="20">
        <f>+K2*2</f>
        <v>428441400</v>
      </c>
      <c r="M2"/>
      <c r="N2"/>
      <c r="O2"/>
      <c r="P2"/>
      <c r="Q2"/>
      <c r="R2"/>
      <c r="S2"/>
      <c r="T2"/>
      <c r="U2"/>
      <c r="V2"/>
      <c r="W2"/>
      <c r="X2"/>
      <c r="Y2"/>
    </row>
    <row r="3" spans="2:25" ht="12.75">
      <c r="B3" s="21" t="s">
        <v>11</v>
      </c>
      <c r="D3" s="22">
        <v>2700</v>
      </c>
      <c r="E3" s="4"/>
      <c r="F3" s="5"/>
      <c r="J3" s="16" t="s">
        <v>14</v>
      </c>
      <c r="K3" s="9">
        <v>0.0672</v>
      </c>
      <c r="L3" s="35"/>
      <c r="M3"/>
      <c r="N3" s="31"/>
      <c r="O3"/>
      <c r="P3"/>
      <c r="Q3"/>
      <c r="R3"/>
      <c r="S3"/>
      <c r="T3"/>
      <c r="U3"/>
      <c r="V3"/>
      <c r="W3"/>
      <c r="X3"/>
      <c r="Y3"/>
    </row>
    <row r="4" spans="2:25" ht="12.75">
      <c r="B4" s="21" t="s">
        <v>1</v>
      </c>
      <c r="D4" s="8">
        <v>40087</v>
      </c>
      <c r="E4" s="7"/>
      <c r="F4" s="5"/>
      <c r="G4" s="24" t="s">
        <v>2</v>
      </c>
      <c r="H4" s="9">
        <v>0.065</v>
      </c>
      <c r="I4" s="9"/>
      <c r="J4" s="16" t="s">
        <v>18</v>
      </c>
      <c r="K4" s="3">
        <f>ROUND(((1+K3)^0.25)-1,10)</f>
        <v>0.0163925057</v>
      </c>
      <c r="L4" s="35"/>
      <c r="M4"/>
      <c r="N4" s="32"/>
      <c r="O4"/>
      <c r="P4"/>
      <c r="Q4"/>
      <c r="R4"/>
      <c r="S4"/>
      <c r="T4"/>
      <c r="U4"/>
      <c r="V4"/>
      <c r="W4"/>
      <c r="X4"/>
      <c r="Y4"/>
    </row>
    <row r="5" spans="2:25" ht="12.75">
      <c r="B5" s="21" t="s">
        <v>0</v>
      </c>
      <c r="D5" s="6">
        <v>5000000</v>
      </c>
      <c r="E5" s="4"/>
      <c r="F5" s="4"/>
      <c r="G5" s="24" t="s">
        <v>3</v>
      </c>
      <c r="H5" s="10">
        <f>ROUND(((1+H4)^0.25)-1,10)</f>
        <v>0.0158682848</v>
      </c>
      <c r="I5" s="10"/>
      <c r="J5" s="16" t="s">
        <v>15</v>
      </c>
      <c r="K5" s="36">
        <f>+D3*K34</f>
        <v>13386531359.515455</v>
      </c>
      <c r="L5" s="36">
        <f>+K5-L2</f>
        <v>12958089959.515455</v>
      </c>
      <c r="M5"/>
      <c r="N5" s="32"/>
      <c r="O5"/>
      <c r="P5"/>
      <c r="Q5"/>
      <c r="R5"/>
      <c r="S5"/>
      <c r="T5"/>
      <c r="U5"/>
      <c r="V5"/>
      <c r="W5"/>
      <c r="X5"/>
      <c r="Y5"/>
    </row>
    <row r="6" spans="10:25" ht="13.5" thickBot="1">
      <c r="J6" s="3" t="s">
        <v>19</v>
      </c>
      <c r="K6" s="36">
        <f>+L1-K5</f>
        <v>113468640.48454475</v>
      </c>
      <c r="L6" s="35"/>
      <c r="M6"/>
      <c r="N6" s="32"/>
      <c r="O6"/>
      <c r="P6"/>
      <c r="Q6"/>
      <c r="R6"/>
      <c r="S6"/>
      <c r="T6"/>
      <c r="U6"/>
      <c r="V6"/>
      <c r="W6"/>
      <c r="X6"/>
      <c r="Y6"/>
    </row>
    <row r="7" spans="2:25" ht="27.75" customHeight="1">
      <c r="B7" s="11" t="s">
        <v>12</v>
      </c>
      <c r="C7" s="23" t="s">
        <v>4</v>
      </c>
      <c r="D7" s="23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K7"/>
      <c r="L7"/>
      <c r="M7"/>
      <c r="N7" s="32"/>
      <c r="O7"/>
      <c r="P7"/>
      <c r="Q7"/>
      <c r="R7"/>
      <c r="S7"/>
      <c r="T7"/>
      <c r="U7"/>
      <c r="V7"/>
      <c r="W7"/>
      <c r="X7"/>
      <c r="Y7"/>
    </row>
    <row r="8" spans="2:14" ht="12.75">
      <c r="B8" s="12">
        <f>+DATE(YEAR(D4),MONTH(D4)+3,1)</f>
        <v>40179</v>
      </c>
      <c r="C8" s="13">
        <v>1</v>
      </c>
      <c r="D8" s="14">
        <f>+D5</f>
        <v>5000000</v>
      </c>
      <c r="E8" s="14">
        <f aca="true" t="shared" si="0" ref="E8:E33">+ROUND(D8*$H$5,0)</f>
        <v>79341</v>
      </c>
      <c r="F8" s="14">
        <v>0</v>
      </c>
      <c r="G8" s="14">
        <f aca="true" t="shared" si="1" ref="G8:G29">+E8+F8</f>
        <v>79341</v>
      </c>
      <c r="H8" s="14">
        <f aca="true" t="shared" si="2" ref="H8:H29">+D8-F8</f>
        <v>5000000</v>
      </c>
      <c r="I8" s="34"/>
      <c r="J8" s="16" t="s">
        <v>13</v>
      </c>
      <c r="K8" s="20">
        <f>G8/(1+$K$4)^C8</f>
        <v>78061.37840947286</v>
      </c>
      <c r="L8" s="17">
        <f>K8*C8/$K$34</f>
        <v>0.015744610462945622</v>
      </c>
      <c r="N8" s="32">
        <f>+G8*$D$3</f>
        <v>214220700</v>
      </c>
    </row>
    <row r="9" spans="2:14" ht="12.75">
      <c r="B9" s="12">
        <f aca="true" t="shared" si="3" ref="B9:B29">+DATE(YEAR(B8),MONTH(B8)+3,1)</f>
        <v>40269</v>
      </c>
      <c r="C9" s="15">
        <f aca="true" t="shared" si="4" ref="C9:C29">+C8+1</f>
        <v>2</v>
      </c>
      <c r="D9" s="14">
        <f aca="true" t="shared" si="5" ref="D9:D29">+H8</f>
        <v>5000000</v>
      </c>
      <c r="E9" s="14">
        <f t="shared" si="0"/>
        <v>79341</v>
      </c>
      <c r="F9" s="14">
        <v>0</v>
      </c>
      <c r="G9" s="14">
        <f t="shared" si="1"/>
        <v>79341</v>
      </c>
      <c r="H9" s="14">
        <f t="shared" si="2"/>
        <v>5000000</v>
      </c>
      <c r="I9" s="34"/>
      <c r="K9" s="20">
        <f aca="true" t="shared" si="6" ref="K9:K33">G9/(1+$K$4)^C9</f>
        <v>76802.39471631205</v>
      </c>
      <c r="L9" s="17">
        <f aca="true" t="shared" si="7" ref="L9:L33">K9*C9/$K$34</f>
        <v>0.03098135882476257</v>
      </c>
      <c r="N9" s="32">
        <f aca="true" t="shared" si="8" ref="N9:N33">+G9*$D$3</f>
        <v>214220700</v>
      </c>
    </row>
    <row r="10" spans="2:14" ht="12.75">
      <c r="B10" s="12">
        <f t="shared" si="3"/>
        <v>40360</v>
      </c>
      <c r="C10" s="15">
        <f t="shared" si="4"/>
        <v>3</v>
      </c>
      <c r="D10" s="14">
        <f t="shared" si="5"/>
        <v>5000000</v>
      </c>
      <c r="E10" s="14">
        <f t="shared" si="0"/>
        <v>79341</v>
      </c>
      <c r="F10" s="14">
        <v>0</v>
      </c>
      <c r="G10" s="14">
        <f t="shared" si="1"/>
        <v>79341</v>
      </c>
      <c r="H10" s="14">
        <f t="shared" si="2"/>
        <v>5000000</v>
      </c>
      <c r="I10" s="34"/>
      <c r="K10" s="20">
        <f t="shared" si="6"/>
        <v>75563.71606992265</v>
      </c>
      <c r="L10" s="17">
        <f t="shared" si="7"/>
        <v>0.0457225313808646</v>
      </c>
      <c r="N10" s="32">
        <f t="shared" si="8"/>
        <v>214220700</v>
      </c>
    </row>
    <row r="11" spans="2:14" ht="12.75">
      <c r="B11" s="12">
        <f t="shared" si="3"/>
        <v>40452</v>
      </c>
      <c r="C11" s="15">
        <f t="shared" si="4"/>
        <v>4</v>
      </c>
      <c r="D11" s="14">
        <f t="shared" si="5"/>
        <v>5000000</v>
      </c>
      <c r="E11" s="14">
        <f t="shared" si="0"/>
        <v>79341</v>
      </c>
      <c r="F11" s="14">
        <v>0</v>
      </c>
      <c r="G11" s="14">
        <f t="shared" si="1"/>
        <v>79341</v>
      </c>
      <c r="H11" s="14">
        <f t="shared" si="2"/>
        <v>5000000</v>
      </c>
      <c r="I11" s="34"/>
      <c r="K11" s="20">
        <f t="shared" si="6"/>
        <v>74345.01498796584</v>
      </c>
      <c r="L11" s="17">
        <f t="shared" si="7"/>
        <v>0.05998015022011603</v>
      </c>
      <c r="N11" s="32">
        <f t="shared" si="8"/>
        <v>214220700</v>
      </c>
    </row>
    <row r="12" spans="2:14" ht="12.75">
      <c r="B12" s="12">
        <f t="shared" si="3"/>
        <v>40544</v>
      </c>
      <c r="C12" s="15">
        <f t="shared" si="4"/>
        <v>5</v>
      </c>
      <c r="D12" s="14">
        <f t="shared" si="5"/>
        <v>5000000</v>
      </c>
      <c r="E12" s="14">
        <f t="shared" si="0"/>
        <v>79341</v>
      </c>
      <c r="F12" s="14">
        <v>0</v>
      </c>
      <c r="G12" s="14">
        <f t="shared" si="1"/>
        <v>79341</v>
      </c>
      <c r="H12" s="14">
        <f t="shared" si="2"/>
        <v>5000000</v>
      </c>
      <c r="I12" s="34"/>
      <c r="K12" s="20">
        <f t="shared" si="6"/>
        <v>73145.96926977896</v>
      </c>
      <c r="L12" s="17">
        <f t="shared" si="7"/>
        <v>0.07376597855127714</v>
      </c>
      <c r="N12" s="32">
        <f t="shared" si="8"/>
        <v>214220700</v>
      </c>
    </row>
    <row r="13" spans="2:14" ht="12.75">
      <c r="B13" s="12">
        <f t="shared" si="3"/>
        <v>40634</v>
      </c>
      <c r="C13" s="15">
        <f t="shared" si="4"/>
        <v>6</v>
      </c>
      <c r="D13" s="14">
        <f t="shared" si="5"/>
        <v>5000000</v>
      </c>
      <c r="E13" s="14">
        <f t="shared" si="0"/>
        <v>79341</v>
      </c>
      <c r="F13" s="14">
        <v>0</v>
      </c>
      <c r="G13" s="14">
        <f t="shared" si="1"/>
        <v>79341</v>
      </c>
      <c r="H13" s="14">
        <f t="shared" si="2"/>
        <v>5000000</v>
      </c>
      <c r="I13" s="34"/>
      <c r="K13" s="20">
        <f t="shared" si="6"/>
        <v>71966.26191119204</v>
      </c>
      <c r="L13" s="17">
        <f t="shared" si="7"/>
        <v>0.08709152592636296</v>
      </c>
      <c r="N13" s="32">
        <f t="shared" si="8"/>
        <v>214220700</v>
      </c>
    </row>
    <row r="14" spans="2:14" ht="12.75">
      <c r="B14" s="12">
        <f t="shared" si="3"/>
        <v>40725</v>
      </c>
      <c r="C14" s="15">
        <f t="shared" si="4"/>
        <v>7</v>
      </c>
      <c r="D14" s="14">
        <f t="shared" si="5"/>
        <v>5000000</v>
      </c>
      <c r="E14" s="14">
        <f t="shared" si="0"/>
        <v>79341</v>
      </c>
      <c r="F14" s="14">
        <v>0</v>
      </c>
      <c r="G14" s="14">
        <f t="shared" si="1"/>
        <v>79341</v>
      </c>
      <c r="H14" s="14">
        <f t="shared" si="2"/>
        <v>5000000</v>
      </c>
      <c r="I14" s="34"/>
      <c r="K14" s="20">
        <f t="shared" si="6"/>
        <v>70805.58102071809</v>
      </c>
      <c r="L14" s="17">
        <f t="shared" si="7"/>
        <v>0.09996805336285493</v>
      </c>
      <c r="N14" s="32">
        <f t="shared" si="8"/>
        <v>214220700</v>
      </c>
    </row>
    <row r="15" spans="2:14" ht="12.75">
      <c r="B15" s="12">
        <f t="shared" si="3"/>
        <v>40817</v>
      </c>
      <c r="C15" s="15">
        <f t="shared" si="4"/>
        <v>8</v>
      </c>
      <c r="D15" s="14">
        <f t="shared" si="5"/>
        <v>5000000</v>
      </c>
      <c r="E15" s="14">
        <f t="shared" si="0"/>
        <v>79341</v>
      </c>
      <c r="F15" s="14">
        <v>0</v>
      </c>
      <c r="G15" s="14">
        <f t="shared" si="1"/>
        <v>79341</v>
      </c>
      <c r="H15" s="14">
        <f t="shared" si="2"/>
        <v>5000000</v>
      </c>
      <c r="I15" s="34"/>
      <c r="K15" s="20">
        <f t="shared" si="6"/>
        <v>69663.61973709514</v>
      </c>
      <c r="L15" s="17">
        <f t="shared" si="7"/>
        <v>0.11240657836666967</v>
      </c>
      <c r="N15" s="32">
        <f t="shared" si="8"/>
        <v>214220700</v>
      </c>
    </row>
    <row r="16" spans="2:14" ht="12.75">
      <c r="B16" s="12">
        <f t="shared" si="3"/>
        <v>40909</v>
      </c>
      <c r="C16" s="15">
        <f t="shared" si="4"/>
        <v>9</v>
      </c>
      <c r="D16" s="14">
        <f t="shared" si="5"/>
        <v>5000000</v>
      </c>
      <c r="E16" s="14">
        <f t="shared" si="0"/>
        <v>79341</v>
      </c>
      <c r="F16" s="14">
        <v>0</v>
      </c>
      <c r="G16" s="14">
        <f t="shared" si="1"/>
        <v>79341</v>
      </c>
      <c r="H16" s="14">
        <f t="shared" si="2"/>
        <v>5000000</v>
      </c>
      <c r="I16" s="34"/>
      <c r="K16" s="20">
        <f t="shared" si="6"/>
        <v>68540.07614815803</v>
      </c>
      <c r="L16" s="17">
        <f t="shared" si="7"/>
        <v>0.12441787985775325</v>
      </c>
      <c r="N16" s="32">
        <f t="shared" si="8"/>
        <v>214220700</v>
      </c>
    </row>
    <row r="17" spans="2:14" ht="12.75">
      <c r="B17" s="12">
        <f t="shared" si="3"/>
        <v>41000</v>
      </c>
      <c r="C17" s="15">
        <f t="shared" si="4"/>
        <v>10</v>
      </c>
      <c r="D17" s="14">
        <f t="shared" si="5"/>
        <v>5000000</v>
      </c>
      <c r="E17" s="14">
        <f t="shared" si="0"/>
        <v>79341</v>
      </c>
      <c r="F17" s="14">
        <v>0</v>
      </c>
      <c r="G17" s="14">
        <f t="shared" si="1"/>
        <v>79341</v>
      </c>
      <c r="H17" s="14">
        <f t="shared" si="2"/>
        <v>5000000</v>
      </c>
      <c r="I17" s="34"/>
      <c r="K17" s="20">
        <f t="shared" si="6"/>
        <v>67434.65321101887</v>
      </c>
      <c r="L17" s="17">
        <f t="shared" si="7"/>
        <v>0.13601250300013593</v>
      </c>
      <c r="N17" s="32">
        <f t="shared" si="8"/>
        <v>214220700</v>
      </c>
    </row>
    <row r="18" spans="2:14" ht="12.75">
      <c r="B18" s="12">
        <f t="shared" si="3"/>
        <v>41091</v>
      </c>
      <c r="C18" s="15">
        <f t="shared" si="4"/>
        <v>11</v>
      </c>
      <c r="D18" s="14">
        <f t="shared" si="5"/>
        <v>5000000</v>
      </c>
      <c r="E18" s="14">
        <f t="shared" si="0"/>
        <v>79341</v>
      </c>
      <c r="F18" s="14">
        <f>+ROUND(J18*$D$5,0)</f>
        <v>0</v>
      </c>
      <c r="G18" s="14">
        <f t="shared" si="1"/>
        <v>79341</v>
      </c>
      <c r="H18" s="14">
        <f t="shared" si="2"/>
        <v>5000000</v>
      </c>
      <c r="I18" s="34"/>
      <c r="K18" s="20">
        <f t="shared" si="6"/>
        <v>66347.05867353472</v>
      </c>
      <c r="L18" s="17">
        <f t="shared" si="7"/>
        <v>0.14720076393824744</v>
      </c>
      <c r="N18" s="32">
        <f t="shared" si="8"/>
        <v>214220700</v>
      </c>
    </row>
    <row r="19" spans="2:14" ht="12.75">
      <c r="B19" s="12">
        <f t="shared" si="3"/>
        <v>41183</v>
      </c>
      <c r="C19" s="15">
        <f t="shared" si="4"/>
        <v>12</v>
      </c>
      <c r="D19" s="14">
        <f t="shared" si="5"/>
        <v>5000000</v>
      </c>
      <c r="E19" s="14">
        <f t="shared" si="0"/>
        <v>79341</v>
      </c>
      <c r="F19" s="14">
        <f>+ROUND(J19*$D$5,0)</f>
        <v>0</v>
      </c>
      <c r="G19" s="14">
        <f t="shared" si="1"/>
        <v>79341</v>
      </c>
      <c r="H19" s="14">
        <f t="shared" si="2"/>
        <v>5000000</v>
      </c>
      <c r="I19" s="34"/>
      <c r="K19" s="20">
        <f t="shared" si="6"/>
        <v>65277.00499704177</v>
      </c>
      <c r="L19" s="17">
        <f t="shared" si="7"/>
        <v>0.15799275444126012</v>
      </c>
      <c r="N19" s="32">
        <f t="shared" si="8"/>
        <v>214220700</v>
      </c>
    </row>
    <row r="20" spans="2:14" ht="12.75">
      <c r="B20" s="12">
        <f t="shared" si="3"/>
        <v>41275</v>
      </c>
      <c r="C20" s="15">
        <f t="shared" si="4"/>
        <v>13</v>
      </c>
      <c r="D20" s="14">
        <f t="shared" si="5"/>
        <v>5000000</v>
      </c>
      <c r="E20" s="14">
        <f t="shared" si="0"/>
        <v>79341</v>
      </c>
      <c r="F20" s="14">
        <f>+ROUND(J20*$D$5,0)</f>
        <v>0</v>
      </c>
      <c r="G20" s="14">
        <f t="shared" si="1"/>
        <v>79341</v>
      </c>
      <c r="H20" s="14">
        <f t="shared" si="2"/>
        <v>5000000</v>
      </c>
      <c r="I20" s="34"/>
      <c r="J20" s="2"/>
      <c r="K20" s="20">
        <f t="shared" si="6"/>
        <v>64224.209280335876</v>
      </c>
      <c r="L20" s="17">
        <f t="shared" si="7"/>
        <v>0.168398346457195</v>
      </c>
      <c r="N20" s="32">
        <f t="shared" si="8"/>
        <v>214220700</v>
      </c>
    </row>
    <row r="21" spans="2:14" ht="12.75">
      <c r="B21" s="12">
        <f t="shared" si="3"/>
        <v>41365</v>
      </c>
      <c r="C21" s="15">
        <f t="shared" si="4"/>
        <v>14</v>
      </c>
      <c r="D21" s="14">
        <f t="shared" si="5"/>
        <v>5000000</v>
      </c>
      <c r="E21" s="14">
        <f t="shared" si="0"/>
        <v>79341</v>
      </c>
      <c r="F21" s="14">
        <f>+ROUND(J21*$D$5,0)</f>
        <v>0</v>
      </c>
      <c r="G21" s="14">
        <f t="shared" si="1"/>
        <v>79341</v>
      </c>
      <c r="H21" s="14">
        <f t="shared" si="2"/>
        <v>5000000</v>
      </c>
      <c r="I21" s="34"/>
      <c r="J21" s="2"/>
      <c r="K21" s="20">
        <f t="shared" si="6"/>
        <v>63188.3931848789</v>
      </c>
      <c r="L21" s="17">
        <f t="shared" si="7"/>
        <v>0.1784271965784928</v>
      </c>
      <c r="N21" s="32">
        <f t="shared" si="8"/>
        <v>214220700</v>
      </c>
    </row>
    <row r="22" spans="2:14" ht="12.75">
      <c r="B22" s="12">
        <f t="shared" si="3"/>
        <v>41456</v>
      </c>
      <c r="C22" s="15">
        <f t="shared" si="4"/>
        <v>15</v>
      </c>
      <c r="D22" s="14">
        <f t="shared" si="5"/>
        <v>5000000</v>
      </c>
      <c r="E22" s="14">
        <f t="shared" si="0"/>
        <v>79341</v>
      </c>
      <c r="F22" s="14">
        <f>+ROUND(J22*$D$5,0)</f>
        <v>909091</v>
      </c>
      <c r="G22" s="14">
        <f t="shared" si="1"/>
        <v>988432</v>
      </c>
      <c r="H22" s="14">
        <f t="shared" si="2"/>
        <v>4090909</v>
      </c>
      <c r="I22" s="34"/>
      <c r="J22" s="2">
        <v>0.18181818181818182</v>
      </c>
      <c r="K22" s="20">
        <f t="shared" si="6"/>
        <v>774506.353550788</v>
      </c>
      <c r="L22" s="17">
        <f t="shared" si="7"/>
        <v>2.3432139720428897</v>
      </c>
      <c r="N22" s="32">
        <f t="shared" si="8"/>
        <v>2668766400</v>
      </c>
    </row>
    <row r="23" spans="2:14" ht="12.75">
      <c r="B23" s="12">
        <f t="shared" si="3"/>
        <v>41548</v>
      </c>
      <c r="C23" s="15">
        <f t="shared" si="4"/>
        <v>16</v>
      </c>
      <c r="D23" s="14">
        <f t="shared" si="5"/>
        <v>4090909</v>
      </c>
      <c r="E23" s="14">
        <f t="shared" si="0"/>
        <v>64916</v>
      </c>
      <c r="F23" s="14">
        <f aca="true" t="shared" si="9" ref="F23:F32">+ROUND(J23*$D$5,0)</f>
        <v>681818</v>
      </c>
      <c r="G23" s="14">
        <f t="shared" si="1"/>
        <v>746734</v>
      </c>
      <c r="H23" s="14">
        <f t="shared" si="2"/>
        <v>3409091</v>
      </c>
      <c r="I23" s="34"/>
      <c r="J23" s="2">
        <v>0.13636363636363635</v>
      </c>
      <c r="K23" s="20">
        <f t="shared" si="6"/>
        <v>575682.0119840174</v>
      </c>
      <c r="L23" s="17">
        <f t="shared" si="7"/>
        <v>1.8577973822943885</v>
      </c>
      <c r="N23" s="32">
        <f t="shared" si="8"/>
        <v>2016181800</v>
      </c>
    </row>
    <row r="24" spans="2:14" ht="12.75">
      <c r="B24" s="12">
        <f t="shared" si="3"/>
        <v>41640</v>
      </c>
      <c r="C24" s="15">
        <f t="shared" si="4"/>
        <v>17</v>
      </c>
      <c r="D24" s="14">
        <f t="shared" si="5"/>
        <v>3409091</v>
      </c>
      <c r="E24" s="14">
        <f t="shared" si="0"/>
        <v>54096</v>
      </c>
      <c r="F24" s="14">
        <f t="shared" si="9"/>
        <v>681818</v>
      </c>
      <c r="G24" s="14">
        <f t="shared" si="1"/>
        <v>735914</v>
      </c>
      <c r="H24" s="14">
        <f t="shared" si="2"/>
        <v>2727273</v>
      </c>
      <c r="I24" s="34"/>
      <c r="J24" s="2">
        <v>0.13636363636363635</v>
      </c>
      <c r="K24" s="20">
        <f t="shared" si="6"/>
        <v>558190.3761300924</v>
      </c>
      <c r="L24" s="17">
        <f t="shared" si="7"/>
        <v>1.9139340562751</v>
      </c>
      <c r="N24" s="32">
        <f t="shared" si="8"/>
        <v>1986967800</v>
      </c>
    </row>
    <row r="25" spans="2:14" ht="12.75">
      <c r="B25" s="12">
        <f t="shared" si="3"/>
        <v>41730</v>
      </c>
      <c r="C25" s="15">
        <f t="shared" si="4"/>
        <v>18</v>
      </c>
      <c r="D25" s="14">
        <f t="shared" si="5"/>
        <v>2727273</v>
      </c>
      <c r="E25" s="14">
        <f t="shared" si="0"/>
        <v>43277</v>
      </c>
      <c r="F25" s="14">
        <f t="shared" si="9"/>
        <v>454545</v>
      </c>
      <c r="G25" s="14">
        <f t="shared" si="1"/>
        <v>497822</v>
      </c>
      <c r="H25" s="14">
        <f t="shared" si="2"/>
        <v>2272728</v>
      </c>
      <c r="I25" s="34"/>
      <c r="J25" s="2">
        <v>0.09090909090909091</v>
      </c>
      <c r="K25" s="20">
        <f t="shared" si="6"/>
        <v>371507.7778698978</v>
      </c>
      <c r="L25" s="17">
        <f t="shared" si="7"/>
        <v>1.3487644797278218</v>
      </c>
      <c r="N25" s="32">
        <f t="shared" si="8"/>
        <v>1344119400</v>
      </c>
    </row>
    <row r="26" spans="2:14" ht="12.75">
      <c r="B26" s="12">
        <f t="shared" si="3"/>
        <v>41821</v>
      </c>
      <c r="C26" s="15">
        <f t="shared" si="4"/>
        <v>19</v>
      </c>
      <c r="D26" s="14">
        <f t="shared" si="5"/>
        <v>2272728</v>
      </c>
      <c r="E26" s="14">
        <f t="shared" si="0"/>
        <v>36064</v>
      </c>
      <c r="F26" s="14">
        <f t="shared" si="9"/>
        <v>454545</v>
      </c>
      <c r="G26" s="14">
        <f t="shared" si="1"/>
        <v>490609</v>
      </c>
      <c r="H26" s="14">
        <f t="shared" si="2"/>
        <v>1818183</v>
      </c>
      <c r="I26" s="34"/>
      <c r="J26" s="2">
        <v>0.09090909090909091</v>
      </c>
      <c r="K26" s="20">
        <f t="shared" si="6"/>
        <v>360220.0498867954</v>
      </c>
      <c r="L26" s="17">
        <f t="shared" si="7"/>
        <v>1.3804388951031068</v>
      </c>
      <c r="N26" s="32">
        <f t="shared" si="8"/>
        <v>1324644300</v>
      </c>
    </row>
    <row r="27" spans="2:14" ht="12.75">
      <c r="B27" s="12">
        <f t="shared" si="3"/>
        <v>41913</v>
      </c>
      <c r="C27" s="15">
        <f t="shared" si="4"/>
        <v>20</v>
      </c>
      <c r="D27" s="14">
        <f t="shared" si="5"/>
        <v>1818183</v>
      </c>
      <c r="E27" s="14">
        <f t="shared" si="0"/>
        <v>28851</v>
      </c>
      <c r="F27" s="14">
        <f t="shared" si="9"/>
        <v>340909</v>
      </c>
      <c r="G27" s="14">
        <f t="shared" si="1"/>
        <v>369760</v>
      </c>
      <c r="H27" s="14">
        <f t="shared" si="2"/>
        <v>1477274</v>
      </c>
      <c r="I27" s="34"/>
      <c r="J27" s="2">
        <v>0.06818181818181818</v>
      </c>
      <c r="K27" s="20">
        <f t="shared" si="6"/>
        <v>267110.42917888775</v>
      </c>
      <c r="L27" s="17">
        <f t="shared" si="7"/>
        <v>1.077498179945401</v>
      </c>
      <c r="N27" s="32">
        <f t="shared" si="8"/>
        <v>998352000</v>
      </c>
    </row>
    <row r="28" spans="2:14" ht="12.75">
      <c r="B28" s="12">
        <f t="shared" si="3"/>
        <v>42005</v>
      </c>
      <c r="C28" s="15">
        <f t="shared" si="4"/>
        <v>21</v>
      </c>
      <c r="D28" s="14">
        <f t="shared" si="5"/>
        <v>1477274</v>
      </c>
      <c r="E28" s="14">
        <f t="shared" si="0"/>
        <v>23442</v>
      </c>
      <c r="F28" s="14">
        <f t="shared" si="9"/>
        <v>340909</v>
      </c>
      <c r="G28" s="14">
        <f t="shared" si="1"/>
        <v>364351</v>
      </c>
      <c r="H28" s="14">
        <f t="shared" si="2"/>
        <v>1136365</v>
      </c>
      <c r="I28" s="34"/>
      <c r="J28" s="2">
        <v>0.06818181818181818</v>
      </c>
      <c r="K28" s="20">
        <f t="shared" si="6"/>
        <v>258958.05750866904</v>
      </c>
      <c r="L28" s="17">
        <f t="shared" si="7"/>
        <v>1.0968428987621632</v>
      </c>
      <c r="N28" s="32">
        <f t="shared" si="8"/>
        <v>983747700</v>
      </c>
    </row>
    <row r="29" spans="2:14" ht="12.75">
      <c r="B29" s="12">
        <f t="shared" si="3"/>
        <v>42095</v>
      </c>
      <c r="C29" s="15">
        <f t="shared" si="4"/>
        <v>22</v>
      </c>
      <c r="D29" s="14">
        <f t="shared" si="5"/>
        <v>1136365</v>
      </c>
      <c r="E29" s="14">
        <f t="shared" si="0"/>
        <v>18032</v>
      </c>
      <c r="F29" s="14">
        <f t="shared" si="9"/>
        <v>227273</v>
      </c>
      <c r="G29" s="14">
        <f t="shared" si="1"/>
        <v>245305</v>
      </c>
      <c r="H29" s="14">
        <f t="shared" si="2"/>
        <v>909092</v>
      </c>
      <c r="I29" s="34"/>
      <c r="J29" s="2">
        <v>0.045454545454545456</v>
      </c>
      <c r="K29" s="20">
        <f t="shared" si="6"/>
        <v>171535.65655536123</v>
      </c>
      <c r="L29" s="17">
        <f t="shared" si="7"/>
        <v>0.7611544563518112</v>
      </c>
      <c r="N29" s="32">
        <f t="shared" si="8"/>
        <v>662323500</v>
      </c>
    </row>
    <row r="30" spans="2:14" ht="12.75">
      <c r="B30" s="12">
        <f>+DATE(YEAR(B29),MONTH(B29)+3,1)</f>
        <v>42186</v>
      </c>
      <c r="C30" s="15">
        <f>+C29+1</f>
        <v>23</v>
      </c>
      <c r="D30" s="14">
        <f>+H29</f>
        <v>909092</v>
      </c>
      <c r="E30" s="14">
        <f t="shared" si="0"/>
        <v>14426</v>
      </c>
      <c r="F30" s="14">
        <f t="shared" si="9"/>
        <v>227273</v>
      </c>
      <c r="G30" s="14">
        <f>+E30+F30</f>
        <v>241699</v>
      </c>
      <c r="H30" s="14">
        <f>+D30-F30</f>
        <v>681819</v>
      </c>
      <c r="I30" s="34"/>
      <c r="J30" s="2">
        <v>0.045454545454545456</v>
      </c>
      <c r="K30" s="20">
        <f t="shared" si="6"/>
        <v>166288.1907512275</v>
      </c>
      <c r="L30" s="17">
        <f t="shared" si="7"/>
        <v>0.7714094389590261</v>
      </c>
      <c r="N30" s="32">
        <f t="shared" si="8"/>
        <v>652587300</v>
      </c>
    </row>
    <row r="31" spans="2:14" ht="12.75">
      <c r="B31" s="12">
        <f>+DATE(YEAR(B30),MONTH(B30)+3,1)</f>
        <v>42278</v>
      </c>
      <c r="C31" s="15">
        <f>+C30+1</f>
        <v>24</v>
      </c>
      <c r="D31" s="14">
        <f>+H30</f>
        <v>681819</v>
      </c>
      <c r="E31" s="14">
        <f t="shared" si="0"/>
        <v>10819</v>
      </c>
      <c r="F31" s="14">
        <f t="shared" si="9"/>
        <v>227273</v>
      </c>
      <c r="G31" s="14">
        <f>+E31+F31</f>
        <v>238092</v>
      </c>
      <c r="H31" s="14">
        <f>+D31-F31</f>
        <v>454546</v>
      </c>
      <c r="I31" s="34"/>
      <c r="J31" s="2">
        <v>0.045454545454545456</v>
      </c>
      <c r="K31" s="20">
        <f t="shared" si="6"/>
        <v>161164.69237637988</v>
      </c>
      <c r="L31" s="17">
        <f t="shared" si="7"/>
        <v>0.7801477309927606</v>
      </c>
      <c r="N31" s="32">
        <f t="shared" si="8"/>
        <v>642848400</v>
      </c>
    </row>
    <row r="32" spans="2:14" ht="12.75">
      <c r="B32" s="12">
        <f>+DATE(YEAR(B31),MONTH(B31)+3,1)</f>
        <v>42370</v>
      </c>
      <c r="C32" s="15">
        <f>+C31+1</f>
        <v>25</v>
      </c>
      <c r="D32" s="14">
        <f>+H31</f>
        <v>454546</v>
      </c>
      <c r="E32" s="14">
        <f t="shared" si="0"/>
        <v>7213</v>
      </c>
      <c r="F32" s="14">
        <f t="shared" si="9"/>
        <v>227273</v>
      </c>
      <c r="G32" s="14">
        <f>+E32+F32</f>
        <v>234486</v>
      </c>
      <c r="H32" s="14">
        <f>+D32-F32</f>
        <v>227273</v>
      </c>
      <c r="I32" s="34"/>
      <c r="J32" s="2">
        <v>0.045454545454545456</v>
      </c>
      <c r="K32" s="20">
        <f t="shared" si="6"/>
        <v>156163.87054308568</v>
      </c>
      <c r="L32" s="17">
        <f t="shared" si="7"/>
        <v>0.7874378342351884</v>
      </c>
      <c r="N32" s="32">
        <f t="shared" si="8"/>
        <v>633112200</v>
      </c>
    </row>
    <row r="33" spans="2:14" ht="12.75">
      <c r="B33" s="12">
        <f>+DATE(YEAR(B32),MONTH(B32)+3,1)</f>
        <v>42461</v>
      </c>
      <c r="C33" s="15">
        <f>+C32+1</f>
        <v>26</v>
      </c>
      <c r="D33" s="14">
        <f>+H32</f>
        <v>227273</v>
      </c>
      <c r="E33" s="14">
        <f t="shared" si="0"/>
        <v>3606</v>
      </c>
      <c r="F33" s="14">
        <f>+ROUND(J33*$D$5,0)</f>
        <v>227273</v>
      </c>
      <c r="G33" s="14">
        <f>+E33+F33</f>
        <v>230879</v>
      </c>
      <c r="H33" s="14">
        <f>+D33-F33</f>
        <v>0</v>
      </c>
      <c r="I33" s="34"/>
      <c r="J33" s="2">
        <v>0.045454545454545456</v>
      </c>
      <c r="K33" s="20">
        <f t="shared" si="6"/>
        <v>151281.7796456886</v>
      </c>
      <c r="L33" s="17">
        <f t="shared" si="7"/>
        <v>0.7933332874597431</v>
      </c>
      <c r="N33" s="32">
        <f t="shared" si="8"/>
        <v>623373300</v>
      </c>
    </row>
    <row r="34" spans="8:12" ht="11.25">
      <c r="H34" s="1"/>
      <c r="I34" s="1"/>
      <c r="J34" s="2"/>
      <c r="K34" s="18">
        <f>SUM(K8:K33)</f>
        <v>4957974.577598317</v>
      </c>
      <c r="L34" s="17">
        <f>SUM(L8:L33)</f>
        <v>16.350082843518337</v>
      </c>
    </row>
    <row r="35" spans="6:10" ht="11.25">
      <c r="F35" s="19"/>
      <c r="H35" s="1"/>
      <c r="I35" s="1"/>
      <c r="J35" s="2"/>
    </row>
    <row r="36" spans="8:10" ht="11.25">
      <c r="H36" s="1"/>
      <c r="I36" s="1"/>
      <c r="J36" s="2"/>
    </row>
    <row r="37" spans="8:10" ht="11.25">
      <c r="H37" s="1"/>
      <c r="I37" s="1"/>
      <c r="J37" s="2"/>
    </row>
    <row r="38" spans="8:10" ht="11.25">
      <c r="H38" s="1"/>
      <c r="I38" s="1"/>
      <c r="J38" s="2"/>
    </row>
    <row r="39" spans="8:10" ht="11.25">
      <c r="H39" s="1"/>
      <c r="I39" s="1"/>
      <c r="J39" s="2"/>
    </row>
    <row r="40" spans="8:11" ht="11.25">
      <c r="H40" s="1"/>
      <c r="I40" s="1"/>
      <c r="J40" s="26"/>
      <c r="K40" s="20"/>
    </row>
    <row r="41" spans="8:10" ht="11.25" hidden="1">
      <c r="H41" s="1"/>
      <c r="I41" s="1"/>
      <c r="J41" s="2"/>
    </row>
    <row r="42" spans="6:11" ht="11.25" hidden="1">
      <c r="F42" s="27">
        <v>1</v>
      </c>
      <c r="G42" s="3">
        <v>2000</v>
      </c>
      <c r="H42" s="33">
        <f>+G42/$G$54</f>
        <v>0.18181818181818182</v>
      </c>
      <c r="I42" s="33"/>
      <c r="J42" s="26"/>
      <c r="K42" s="28"/>
    </row>
    <row r="43" spans="6:11" ht="11.25" hidden="1">
      <c r="F43" s="27">
        <v>2</v>
      </c>
      <c r="G43" s="3">
        <v>1500</v>
      </c>
      <c r="H43" s="33">
        <f aca="true" t="shared" si="10" ref="H43:H53">+G43/$G$54</f>
        <v>0.13636363636363635</v>
      </c>
      <c r="I43" s="33"/>
      <c r="J43" s="26"/>
      <c r="K43" s="28"/>
    </row>
    <row r="44" spans="6:11" ht="11.25" hidden="1">
      <c r="F44" s="27">
        <v>3</v>
      </c>
      <c r="G44" s="3">
        <v>1500</v>
      </c>
      <c r="H44" s="33">
        <f t="shared" si="10"/>
        <v>0.13636363636363635</v>
      </c>
      <c r="I44" s="33"/>
      <c r="J44" s="26"/>
      <c r="K44" s="28"/>
    </row>
    <row r="45" spans="6:11" ht="11.25" hidden="1">
      <c r="F45" s="20">
        <v>4</v>
      </c>
      <c r="G45" s="3">
        <v>1000</v>
      </c>
      <c r="H45" s="33">
        <f t="shared" si="10"/>
        <v>0.09090909090909091</v>
      </c>
      <c r="I45" s="33"/>
      <c r="J45" s="26"/>
      <c r="K45" s="28"/>
    </row>
    <row r="46" spans="6:11" ht="11.25" hidden="1">
      <c r="F46" s="27">
        <v>5</v>
      </c>
      <c r="G46" s="3">
        <v>1000</v>
      </c>
      <c r="H46" s="33">
        <f t="shared" si="10"/>
        <v>0.09090909090909091</v>
      </c>
      <c r="I46" s="33"/>
      <c r="J46" s="26"/>
      <c r="K46" s="28"/>
    </row>
    <row r="47" spans="6:11" ht="11.25" hidden="1">
      <c r="F47" s="27">
        <v>6</v>
      </c>
      <c r="G47" s="3">
        <v>750</v>
      </c>
      <c r="H47" s="33">
        <f t="shared" si="10"/>
        <v>0.06818181818181818</v>
      </c>
      <c r="I47" s="33"/>
      <c r="J47" s="26"/>
      <c r="K47" s="28"/>
    </row>
    <row r="48" spans="6:11" ht="11.25" hidden="1">
      <c r="F48" s="27">
        <v>7</v>
      </c>
      <c r="G48" s="3">
        <v>750</v>
      </c>
      <c r="H48" s="33">
        <f t="shared" si="10"/>
        <v>0.06818181818181818</v>
      </c>
      <c r="I48" s="33"/>
      <c r="J48" s="26"/>
      <c r="K48" s="28"/>
    </row>
    <row r="49" spans="6:11" ht="11.25" hidden="1">
      <c r="F49" s="20">
        <v>8</v>
      </c>
      <c r="G49" s="3">
        <v>500</v>
      </c>
      <c r="H49" s="33">
        <f t="shared" si="10"/>
        <v>0.045454545454545456</v>
      </c>
      <c r="I49" s="33"/>
      <c r="J49" s="26"/>
      <c r="K49" s="28"/>
    </row>
    <row r="50" spans="6:11" ht="11.25" hidden="1">
      <c r="F50" s="27">
        <v>9</v>
      </c>
      <c r="G50" s="3">
        <v>500</v>
      </c>
      <c r="H50" s="33">
        <f t="shared" si="10"/>
        <v>0.045454545454545456</v>
      </c>
      <c r="I50" s="33"/>
      <c r="J50" s="26"/>
      <c r="K50" s="28"/>
    </row>
    <row r="51" spans="6:11" ht="11.25" hidden="1">
      <c r="F51" s="27">
        <v>10</v>
      </c>
      <c r="G51" s="3">
        <v>500</v>
      </c>
      <c r="H51" s="33">
        <f t="shared" si="10"/>
        <v>0.045454545454545456</v>
      </c>
      <c r="I51" s="33"/>
      <c r="J51" s="26"/>
      <c r="K51" s="28"/>
    </row>
    <row r="52" spans="6:11" ht="11.25" hidden="1">
      <c r="F52" s="27">
        <v>11</v>
      </c>
      <c r="G52" s="3">
        <v>500</v>
      </c>
      <c r="H52" s="33">
        <f t="shared" si="10"/>
        <v>0.045454545454545456</v>
      </c>
      <c r="I52" s="33"/>
      <c r="J52" s="26"/>
      <c r="K52" s="28"/>
    </row>
    <row r="53" spans="6:11" ht="11.25" hidden="1">
      <c r="F53" s="20">
        <v>12</v>
      </c>
      <c r="G53" s="3">
        <v>500</v>
      </c>
      <c r="H53" s="33">
        <f t="shared" si="10"/>
        <v>0.045454545454545456</v>
      </c>
      <c r="I53" s="33"/>
      <c r="J53" s="26"/>
      <c r="K53" s="28"/>
    </row>
    <row r="54" spans="6:11" ht="11.25" hidden="1">
      <c r="F54" s="27"/>
      <c r="G54" s="3">
        <f>SUM(G42:G53)</f>
        <v>11000</v>
      </c>
      <c r="H54" s="27"/>
      <c r="I54" s="27"/>
      <c r="J54" s="26"/>
      <c r="K54" s="28"/>
    </row>
    <row r="55" spans="6:11" ht="11.25" hidden="1">
      <c r="F55" s="27"/>
      <c r="H55" s="27"/>
      <c r="I55" s="27"/>
      <c r="J55" s="26"/>
      <c r="K55" s="28"/>
    </row>
    <row r="56" spans="8:10" ht="11.25" hidden="1">
      <c r="H56" s="20"/>
      <c r="I56" s="20"/>
      <c r="J56" s="26"/>
    </row>
    <row r="57" spans="8:10" ht="11.25" hidden="1">
      <c r="H57" s="20"/>
      <c r="I57" s="20"/>
      <c r="J57" s="26"/>
    </row>
    <row r="58" spans="8:10" ht="11.25" hidden="1">
      <c r="H58" s="20"/>
      <c r="I58" s="20"/>
      <c r="J58" s="26"/>
    </row>
    <row r="59" spans="8:10" ht="11.25" hidden="1">
      <c r="H59" s="20"/>
      <c r="I59" s="20"/>
      <c r="J59" s="26"/>
    </row>
    <row r="60" spans="8:10" ht="11.25" hidden="1">
      <c r="H60" s="20"/>
      <c r="I60" s="20"/>
      <c r="J60" s="26"/>
    </row>
    <row r="61" spans="8:10" ht="11.25" hidden="1">
      <c r="H61" s="20"/>
      <c r="I61" s="20"/>
      <c r="J61" s="26"/>
    </row>
    <row r="62" spans="8:10" ht="11.25" hidden="1">
      <c r="H62" s="20"/>
      <c r="I62" s="20"/>
      <c r="J62" s="26"/>
    </row>
    <row r="63" spans="8:10" ht="11.25" hidden="1">
      <c r="H63" s="20"/>
      <c r="I63" s="20"/>
      <c r="J63" s="26"/>
    </row>
    <row r="64" ht="11.25" hidden="1">
      <c r="J64" s="26"/>
    </row>
    <row r="65" ht="11.25" hidden="1">
      <c r="J65" s="26"/>
    </row>
    <row r="66" ht="11.25">
      <c r="J66" s="26"/>
    </row>
    <row r="67" ht="11.25">
      <c r="J67" s="26"/>
    </row>
    <row r="68" ht="11.25">
      <c r="J68" s="26"/>
    </row>
    <row r="69" ht="11.25">
      <c r="J69" s="26"/>
    </row>
    <row r="70" ht="11.25">
      <c r="J70" s="26"/>
    </row>
    <row r="71" ht="11.25">
      <c r="J71" s="26"/>
    </row>
    <row r="72" ht="11.25">
      <c r="J72" s="26"/>
    </row>
    <row r="73" ht="11.25">
      <c r="J73" s="26"/>
    </row>
    <row r="74" ht="11.25">
      <c r="J74" s="26"/>
    </row>
    <row r="75" ht="11.25">
      <c r="J75" s="26"/>
    </row>
    <row r="76" ht="11.25">
      <c r="J76" s="26"/>
    </row>
    <row r="77" ht="11.25">
      <c r="J77" s="26"/>
    </row>
    <row r="78" ht="11.25">
      <c r="J78" s="26"/>
    </row>
  </sheetData>
  <sheetProtection/>
  <mergeCells count="2">
    <mergeCell ref="B1:H1"/>
    <mergeCell ref="B2:H2"/>
  </mergeCells>
  <printOptions/>
  <pageMargins left="0.75" right="0.75" top="1" bottom="1" header="0" footer="0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Bawlitza</dc:creator>
  <cp:keywords/>
  <dc:description/>
  <cp:lastModifiedBy>ileteli</cp:lastModifiedBy>
  <cp:lastPrinted>2009-09-10T17:27:19Z</cp:lastPrinted>
  <dcterms:created xsi:type="dcterms:W3CDTF">2002-04-17T15:33:42Z</dcterms:created>
  <dcterms:modified xsi:type="dcterms:W3CDTF">2010-11-24T21:11:49Z</dcterms:modified>
  <cp:category/>
  <cp:version/>
  <cp:contentType/>
  <cp:contentStatus/>
</cp:coreProperties>
</file>